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D7273E97-D053-40B0-A019-E137B17D6B70}" xr6:coauthVersionLast="36" xr6:coauthVersionMax="36" xr10:uidLastSave="{00000000-0000-0000-0000-000000000000}"/>
  <bookViews>
    <workbookView xWindow="0" yWindow="0" windowWidth="28800" windowHeight="11028" xr2:uid="{AA63FB81-5C27-4AE9-9F33-B3946F588AF7}"/>
  </bookViews>
  <sheets>
    <sheet name="Rekapitulace stavby" sheetId="1" r:id="rId1"/>
    <sheet name="SO 07.2-f - nábytek" sheetId="2" r:id="rId2"/>
  </sheets>
  <externalReferences>
    <externalReference r:id="rId3"/>
  </externalReferences>
  <definedNames>
    <definedName name="_xlnm._FilterDatabase" localSheetId="1" hidden="1">'SO 07.2-f - nábytek'!$C$80:$K$92</definedName>
    <definedName name="_xlnm.Print_Titles" localSheetId="0">'Rekapitulace stavby'!$52:$52</definedName>
    <definedName name="_xlnm.Print_Titles" localSheetId="1">'SO 07.2-f - nábytek'!$80:$80</definedName>
    <definedName name="_xlnm.Print_Area" localSheetId="0">'Rekapitulace stavby'!$D$4:$AO$36,'Rekapitulace stavby'!$C$42:$AQ$56</definedName>
    <definedName name="_xlnm.Print_Area" localSheetId="1">'SO 07.2-f - nábytek'!$C$4:$J$39,'SO 07.2-f - nábytek'!$C$45:$J$62,'SO 07.2-f - nábytek'!$C$68:$K$92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92" i="2" l="1"/>
  <c r="BI92" i="2"/>
  <c r="BH92" i="2"/>
  <c r="BG92" i="2"/>
  <c r="BF92" i="2"/>
  <c r="BE92" i="2"/>
  <c r="T92" i="2"/>
  <c r="R92" i="2"/>
  <c r="P92" i="2"/>
  <c r="J92" i="2"/>
  <c r="BK91" i="2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BE89" i="2"/>
  <c r="T89" i="2"/>
  <c r="R89" i="2"/>
  <c r="P89" i="2"/>
  <c r="J89" i="2"/>
  <c r="BK88" i="2"/>
  <c r="BI88" i="2"/>
  <c r="BH88" i="2"/>
  <c r="BG88" i="2"/>
  <c r="BF88" i="2"/>
  <c r="BE88" i="2"/>
  <c r="T88" i="2"/>
  <c r="R88" i="2"/>
  <c r="P88" i="2"/>
  <c r="J88" i="2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BE86" i="2"/>
  <c r="T86" i="2"/>
  <c r="R86" i="2"/>
  <c r="P86" i="2"/>
  <c r="J86" i="2"/>
  <c r="BK85" i="2"/>
  <c r="BI85" i="2"/>
  <c r="BH85" i="2"/>
  <c r="BG85" i="2"/>
  <c r="BF85" i="2"/>
  <c r="BE85" i="2"/>
  <c r="T85" i="2"/>
  <c r="R85" i="2"/>
  <c r="P85" i="2"/>
  <c r="J85" i="2"/>
  <c r="BK84" i="2"/>
  <c r="BI84" i="2"/>
  <c r="BH84" i="2"/>
  <c r="BG84" i="2"/>
  <c r="BF84" i="2"/>
  <c r="T84" i="2"/>
  <c r="R84" i="2"/>
  <c r="R83" i="2" s="1"/>
  <c r="R82" i="2" s="1"/>
  <c r="R81" i="2" s="1"/>
  <c r="P84" i="2"/>
  <c r="J84" i="2"/>
  <c r="BE84" i="2" s="1"/>
  <c r="T83" i="2"/>
  <c r="T82" i="2" s="1"/>
  <c r="T81" i="2" s="1"/>
  <c r="P83" i="2"/>
  <c r="P82" i="2" s="1"/>
  <c r="P81" i="2" s="1"/>
  <c r="J77" i="2"/>
  <c r="F75" i="2"/>
  <c r="E73" i="2"/>
  <c r="F54" i="2"/>
  <c r="F52" i="2"/>
  <c r="E50" i="2"/>
  <c r="J37" i="2"/>
  <c r="J36" i="2"/>
  <c r="J35" i="2"/>
  <c r="J24" i="2"/>
  <c r="E24" i="2"/>
  <c r="J55" i="2" s="1"/>
  <c r="J23" i="2"/>
  <c r="J21" i="2"/>
  <c r="E21" i="2"/>
  <c r="J54" i="2" s="1"/>
  <c r="J20" i="2"/>
  <c r="J18" i="2"/>
  <c r="E18" i="2"/>
  <c r="F55" i="2" s="1"/>
  <c r="J17" i="2"/>
  <c r="J15" i="2"/>
  <c r="E15" i="2"/>
  <c r="F77" i="2" s="1"/>
  <c r="J14" i="2"/>
  <c r="J12" i="2"/>
  <c r="J52" i="2" s="1"/>
  <c r="E7" i="2"/>
  <c r="E48" i="2" s="1"/>
  <c r="AZ54" i="1"/>
  <c r="BD55" i="1"/>
  <c r="BD54" i="1" s="1"/>
  <c r="W33" i="1" s="1"/>
  <c r="BC55" i="1"/>
  <c r="BB55" i="1"/>
  <c r="BA55" i="1"/>
  <c r="BA54" i="1" s="1"/>
  <c r="AZ55" i="1"/>
  <c r="AY55" i="1"/>
  <c r="AX55" i="1"/>
  <c r="AW55" i="1"/>
  <c r="AT55" i="1" s="1"/>
  <c r="AV55" i="1"/>
  <c r="AU55" i="1"/>
  <c r="AU54" i="1" s="1"/>
  <c r="BB54" i="1"/>
  <c r="BC54" i="1"/>
  <c r="AS54" i="1"/>
  <c r="AM50" i="1"/>
  <c r="L50" i="1"/>
  <c r="AM49" i="1"/>
  <c r="L49" i="1"/>
  <c r="AM47" i="1"/>
  <c r="L47" i="1"/>
  <c r="L45" i="1"/>
  <c r="L44" i="1"/>
  <c r="BK83" i="2" l="1"/>
  <c r="BK82" i="2" s="1"/>
  <c r="J34" i="2"/>
  <c r="F34" i="2"/>
  <c r="F37" i="2"/>
  <c r="F35" i="2"/>
  <c r="F36" i="2"/>
  <c r="AW54" i="1"/>
  <c r="AK30" i="1" s="1"/>
  <c r="W30" i="1"/>
  <c r="J33" i="2"/>
  <c r="F33" i="2"/>
  <c r="E71" i="2"/>
  <c r="F78" i="2"/>
  <c r="J78" i="2"/>
  <c r="J75" i="2"/>
  <c r="AX54" i="1"/>
  <c r="W31" i="1"/>
  <c r="AV54" i="1"/>
  <c r="AY54" i="1"/>
  <c r="W32" i="1"/>
  <c r="J83" i="2" l="1"/>
  <c r="J61" i="2" s="1"/>
  <c r="J82" i="2"/>
  <c r="J60" i="2" s="1"/>
  <c r="BK81" i="2"/>
  <c r="J81" i="2" s="1"/>
  <c r="AT54" i="1"/>
  <c r="J59" i="2" l="1"/>
  <c r="J30" i="2"/>
  <c r="J39" i="2" l="1"/>
  <c r="AG55" i="1"/>
  <c r="AG54" i="1" l="1"/>
  <c r="AK26" i="1" s="1"/>
  <c r="AN55" i="1"/>
  <c r="AN54" i="1" s="1"/>
  <c r="AK35" i="1" l="1"/>
  <c r="W29" i="1"/>
  <c r="AK29" i="1" s="1"/>
</calcChain>
</file>

<file path=xl/sharedStrings.xml><?xml version="1.0" encoding="utf-8"?>
<sst xmlns="http://schemas.openxmlformats.org/spreadsheetml/2006/main" count="364" uniqueCount="146">
  <si>
    <t>Export Komplet</t>
  </si>
  <si>
    <t>VZ</t>
  </si>
  <si>
    <t>2.0</t>
  </si>
  <si>
    <t/>
  </si>
  <si>
    <t>False</t>
  </si>
  <si>
    <t>{046d78a7-7c45-4a9e-918a-afd333438c37}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</si>
  <si>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</si>
  <si>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</si>
  <si>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</si>
  <si>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</si>
  <si>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</si>
  <si>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</si>
  <si>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</si>
  <si>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</si>
  <si>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2020-09B-7-2</t>
  </si>
  <si>
    <t>Stavba:</t>
  </si>
  <si>
    <t>INFRASTRUKTURA ZŠ CHOMUTOV - učebna pří.vědy -ZŠ Březenecká 4679, Chomutov-m 1.2 laboratoř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</si>
  <si>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</si>
  <si>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</si>
  <si>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</si>
  <si>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</si>
  <si>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</si>
  <si>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</si>
  <si>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</si>
  <si>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</si>
  <si>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</si>
  <si>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</si>
  <si>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</si>
  <si>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</si>
  <si>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</si>
  <si>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</si>
  <si>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</si>
  <si>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</si>
  <si>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</si>
  <si>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</si>
  <si>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</si>
  <si>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</si>
  <si>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</si>
  <si>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</si>
  <si>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</si>
  <si>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</si>
  <si>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</si>
  <si>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</si>
  <si>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</si>
  <si>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</si>
  <si>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</si>
  <si>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</si>
  <si>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</si>
  <si>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</si>
  <si>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</si>
  <si>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</si>
  <si>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</si>
  <si>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</si>
  <si>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</si>
  <si>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</si>
  <si>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</si>
  <si>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</si>
  <si>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</si>
  <si>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</si>
  <si>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</si>
  <si>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</si>
  <si>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</si>
  <si>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</si>
  <si>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</si>
  <si>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</si>
  <si>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</si>
  <si>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</si>
  <si>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</si>
  <si>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</si>
  <si>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</si>
  <si>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</si>
  <si>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</si>
  <si>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</si>
  <si>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</si>
  <si>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</si>
  <si>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</si>
  <si>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</si>
  <si>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</si>
  <si>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</si>
  <si>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07.2-f</t>
  </si>
  <si>
    <t>nábytek</t>
  </si>
  <si>
    <t>{6779a5ee-c8c7-4ff4-8c17-7766a1056ebf}</t>
  </si>
  <si>
    <t>KRYCÍ LIST SOUPISU PRACÍ</t>
  </si>
  <si>
    <t>Objekt:</t>
  </si>
  <si>
    <t>SO 07.2-f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</si>
  <si>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</si>
  <si>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</si>
  <si>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</si>
  <si>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</si>
  <si>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</si>
  <si>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</si>
  <si>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</si>
  <si>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</si>
  <si>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</si>
  <si>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</si>
  <si>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</si>
  <si>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</si>
  <si>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</si>
  <si>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</si>
  <si>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</si>
  <si>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</si>
  <si>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</si>
  <si>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</si>
  <si>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</si>
  <si>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</si>
  <si>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</si>
  <si>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</si>
  <si>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</si>
  <si>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</si>
  <si>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</si>
  <si>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Katedra učitele</t>
  </si>
  <si>
    <t>Katedra učitele přizpůsobena pro osazení IT techniky. Vnější rozměry katedry š.1600×h.680×v.760mm, 2× kabelová průchodka. V levé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pravé části katedry umístěna skříňka s 3× polohovatelnou policí. Prostor mezi skříňkami vybaven falešnými uzamykatelnými zády pro možnost umístění interface. Vytvořený propoj mezi prostorem uzamykatelné skříňky a falešnými zády. Konstrukce nábytku je z oboustranně laminované dřevotřískové desky, pohledové hrany jsou lepeny voděodolným PUR lepidlem. Možnost výběru barevného provedení alespoň ze čtyř základních typů dekorů/barev. Cena včetně dopravy a instalace.</t>
  </si>
  <si>
    <t>kus</t>
  </si>
  <si>
    <t>vlastní</t>
  </si>
  <si>
    <t>4</t>
  </si>
  <si>
    <t>-1528878305</t>
  </si>
  <si>
    <t>Mycí stanoviště</t>
  </si>
  <si>
    <t>Mycí stanoviště, dva polypropylenové dřezy, včetně baterií, šířka 1000mm.Cena včetně dopravy a instalace.</t>
  </si>
  <si>
    <t>-847037426</t>
  </si>
  <si>
    <t>3</t>
  </si>
  <si>
    <t>Parapet</t>
  </si>
  <si>
    <t>Okenní parapet, rozměr š2600xh415mm. Přesné zaměření dodavatelem. Cena včetně dopravy a instalace.</t>
  </si>
  <si>
    <t>-126878468</t>
  </si>
  <si>
    <t>Parapet.1</t>
  </si>
  <si>
    <t>Okenní parapet, rozměr š2670xh415mm. Přesné zaměření dodavatelem. Cena včetně dopravy a instalace.</t>
  </si>
  <si>
    <t>169184768</t>
  </si>
  <si>
    <t>5</t>
  </si>
  <si>
    <t>Pracoviště učebny př</t>
  </si>
  <si>
    <t>Žákovské pracoviště pro 4 žáky 1300x1600mm, s nástavbou v.1500mm, celkem 4x skříňka, výška pracovní plochy 860 mm, pracovní deska HPL, panel pro elektrické rozvody. Cena včetně dopravy a instalace.</t>
  </si>
  <si>
    <t>228759250</t>
  </si>
  <si>
    <t>6</t>
  </si>
  <si>
    <t>Skříň na chemikálie</t>
  </si>
  <si>
    <t>Skříň na chemikálie, rozměr ŠxVxH 1200x1950x500mm, dvoukřídlé dveře, materiál zinkovaný plech, vybabeno úložnými vanami, větracími mřížkami, bezpečnostním zámkem. Cena včetně dopravy a instalace.</t>
  </si>
  <si>
    <t>-1245225934</t>
  </si>
  <si>
    <t>7</t>
  </si>
  <si>
    <t>Skříň vysoká</t>
  </si>
  <si>
    <t>Skříň vysoká. Rozměry ŠxVxH1000x2000x550 mm, 4x uzamykatelné křídlové dveře, horní dveře prosklené v hliníkovém rámečku - bezpečnostní sklo, 4x nastavitelná police. Cena včetně dopravy a instalace.</t>
  </si>
  <si>
    <t>1147388596</t>
  </si>
  <si>
    <t>8</t>
  </si>
  <si>
    <t>Stoličky studentské</t>
  </si>
  <si>
    <t>Stoličky, kulatý sedák, buková překližka, kovová podnož na kříži s pístem. Výškově nastavitelné s kluzáky. Cena včetně dopravy a instalace.</t>
  </si>
  <si>
    <t>920619797</t>
  </si>
  <si>
    <t>9</t>
  </si>
  <si>
    <t>Židle učitelská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</si>
  <si>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</si>
  <si>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271289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</si>
</sst>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9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1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" fontId="11" fillId="0" borderId="14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0" fillId="4" borderId="6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center" vertical="center"/>
    </xf>
    <xf numFmtId="4" fontId="10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3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/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28" fillId="0" borderId="14" xfId="0" applyFont="1" applyBorder="1" applyAlignment="1"/>
    <xf numFmtId="0" fontId="28" fillId="0" borderId="0" xfId="0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center"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10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10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1452333-7B0A-4174-9449-19427AAA1CB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7E2C480-9FFD-4C44-B2DC-D4F36D8E10C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7-2%20-%20INFRASTRUKTURA%20Z&#352;%20CHOMUTOV%20-%20u&#269;ebna%20p&#345;&#237;.v&#283;dy%20-Z&#352;%20B&#345;ezeneck&#225;%204679,%20Chomutov-m%201.2%20laborato&#34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7.2-a - stavební část"/>
      <sheetName val="SO 07.2-b1 - elektroinsta..."/>
      <sheetName val="SO 07.2-b2 - elektro mate..."/>
      <sheetName val="SO 07.2-c - strukturovaná..."/>
      <sheetName val="SO 07.2-d - AV technika +..."/>
      <sheetName val="SO 07.2-e - VZT"/>
      <sheetName val="SO 07.2-f - nábytek"/>
      <sheetName val="SO 07.2-VRN - VRN"/>
      <sheetName val="Pokyny pro vyplnění"/>
    </sheetNames>
    <sheetDataSet>
      <sheetData sheetId="0">
        <row r="6">
          <cell r="K6" t="str">
            <v>INFRASTRUKTURA ZŠ CHOMUTOV - učebna pří.vědy -ZŠ Březenecká 4679, Chomutov-m 1.2 laboratoř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 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0">
          <cell r="J30">
            <v>244929</v>
          </cell>
        </row>
        <row r="33">
          <cell r="F33">
            <v>244929</v>
          </cell>
          <cell r="J33">
            <v>51435.09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C42A5-083C-4CEE-AE83-5743FDC6DC8E}">
  <sheetPr>
    <pageSetUpPr fitToPage="1"/>
  </sheetPr>
  <dimension ref="A1:CM57"/>
  <sheetViews>
    <sheetView showGridLines="0" tabSelected="1" topLeftCell="A14" workbookViewId="0">
      <selection activeCell="BE29" sqref="BE29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2" t="s">
        <v>7</v>
      </c>
      <c r="BT2" s="2" t="s">
        <v>8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70" t="s">
        <v>14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5"/>
      <c r="BS5" s="2" t="s">
        <v>7</v>
      </c>
    </row>
    <row r="6" spans="1:74" ht="36.9" customHeight="1" x14ac:dyDescent="0.2">
      <c r="B6" s="5"/>
      <c r="D6" s="9" t="s">
        <v>15</v>
      </c>
      <c r="K6" s="171" t="s">
        <v>16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45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3.2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45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45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72" t="s">
        <v>36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5"/>
    </row>
    <row r="24" spans="1:71" ht="6.9" customHeight="1" x14ac:dyDescent="0.2">
      <c r="B24" s="5"/>
      <c r="AR24" s="5"/>
    </row>
    <row r="25" spans="1:71" ht="6.9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5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73">
        <f>ROUND(AG54,2)</f>
        <v>0</v>
      </c>
      <c r="AL26" s="174"/>
      <c r="AM26" s="174"/>
      <c r="AN26" s="174"/>
      <c r="AO26" s="174"/>
      <c r="AP26" s="13"/>
      <c r="AQ26" s="13"/>
      <c r="AR26" s="14"/>
      <c r="BE26" s="13"/>
    </row>
    <row r="27" spans="1:71" s="17" customFormat="1" ht="6.9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3.2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75" t="s">
        <v>38</v>
      </c>
      <c r="M28" s="175"/>
      <c r="N28" s="175"/>
      <c r="O28" s="175"/>
      <c r="P28" s="175"/>
      <c r="Q28" s="13"/>
      <c r="R28" s="13"/>
      <c r="S28" s="13"/>
      <c r="T28" s="13"/>
      <c r="U28" s="13"/>
      <c r="V28" s="13"/>
      <c r="W28" s="175" t="s">
        <v>39</v>
      </c>
      <c r="X28" s="175"/>
      <c r="Y28" s="175"/>
      <c r="Z28" s="175"/>
      <c r="AA28" s="175"/>
      <c r="AB28" s="175"/>
      <c r="AC28" s="175"/>
      <c r="AD28" s="175"/>
      <c r="AE28" s="175"/>
      <c r="AF28" s="13"/>
      <c r="AG28" s="13"/>
      <c r="AH28" s="13"/>
      <c r="AI28" s="13"/>
      <c r="AJ28" s="13"/>
      <c r="AK28" s="175" t="s">
        <v>40</v>
      </c>
      <c r="AL28" s="175"/>
      <c r="AM28" s="175"/>
      <c r="AN28" s="175"/>
      <c r="AO28" s="175"/>
      <c r="AP28" s="13"/>
      <c r="AQ28" s="13"/>
      <c r="AR28" s="14"/>
      <c r="BE28" s="13"/>
    </row>
    <row r="29" spans="1:71" s="18" customFormat="1" ht="14.4" customHeight="1" x14ac:dyDescent="0.2">
      <c r="B29" s="19"/>
      <c r="D29" s="10" t="s">
        <v>41</v>
      </c>
      <c r="F29" s="10" t="s">
        <v>42</v>
      </c>
      <c r="L29" s="159">
        <v>0.21</v>
      </c>
      <c r="M29" s="160"/>
      <c r="N29" s="160"/>
      <c r="O29" s="160"/>
      <c r="P29" s="160"/>
      <c r="W29" s="161">
        <f>AK26</f>
        <v>0</v>
      </c>
      <c r="X29" s="160"/>
      <c r="Y29" s="160"/>
      <c r="Z29" s="160"/>
      <c r="AA29" s="160"/>
      <c r="AB29" s="160"/>
      <c r="AC29" s="160"/>
      <c r="AD29" s="160"/>
      <c r="AE29" s="160"/>
      <c r="AK29" s="161">
        <f>W29*0.21</f>
        <v>0</v>
      </c>
      <c r="AL29" s="160"/>
      <c r="AM29" s="160"/>
      <c r="AN29" s="160"/>
      <c r="AO29" s="160"/>
      <c r="AR29" s="19"/>
    </row>
    <row r="30" spans="1:71" s="18" customFormat="1" ht="14.4" customHeight="1" x14ac:dyDescent="0.2">
      <c r="B30" s="19"/>
      <c r="F30" s="10" t="s">
        <v>43</v>
      </c>
      <c r="L30" s="159">
        <v>0.15</v>
      </c>
      <c r="M30" s="160"/>
      <c r="N30" s="160"/>
      <c r="O30" s="160"/>
      <c r="P30" s="160"/>
      <c r="W30" s="161">
        <f>ROUND(BA54,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61">
        <f>ROUND(AW54, 2)</f>
        <v>0</v>
      </c>
      <c r="AL30" s="160"/>
      <c r="AM30" s="160"/>
      <c r="AN30" s="160"/>
      <c r="AO30" s="160"/>
      <c r="AR30" s="19"/>
    </row>
    <row r="31" spans="1:71" s="18" customFormat="1" ht="14.4" hidden="1" customHeight="1" x14ac:dyDescent="0.2">
      <c r="B31" s="19"/>
      <c r="F31" s="10" t="s">
        <v>44</v>
      </c>
      <c r="L31" s="159">
        <v>0.21</v>
      </c>
      <c r="M31" s="160"/>
      <c r="N31" s="160"/>
      <c r="O31" s="160"/>
      <c r="P31" s="160"/>
      <c r="W31" s="161">
        <f>ROUND(BB54,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61">
        <v>0</v>
      </c>
      <c r="AL31" s="160"/>
      <c r="AM31" s="160"/>
      <c r="AN31" s="160"/>
      <c r="AO31" s="160"/>
      <c r="AR31" s="19"/>
    </row>
    <row r="32" spans="1:71" s="18" customFormat="1" ht="14.4" hidden="1" customHeight="1" x14ac:dyDescent="0.2">
      <c r="B32" s="19"/>
      <c r="F32" s="10" t="s">
        <v>45</v>
      </c>
      <c r="L32" s="159">
        <v>0.15</v>
      </c>
      <c r="M32" s="160"/>
      <c r="N32" s="160"/>
      <c r="O32" s="160"/>
      <c r="P32" s="160"/>
      <c r="W32" s="161">
        <f>ROUND(BC54,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61">
        <v>0</v>
      </c>
      <c r="AL32" s="160"/>
      <c r="AM32" s="160"/>
      <c r="AN32" s="160"/>
      <c r="AO32" s="160"/>
      <c r="AR32" s="19"/>
    </row>
    <row r="33" spans="1:57" s="18" customFormat="1" ht="14.4" hidden="1" customHeight="1" x14ac:dyDescent="0.2">
      <c r="B33" s="19"/>
      <c r="F33" s="10" t="s">
        <v>46</v>
      </c>
      <c r="L33" s="159">
        <v>0</v>
      </c>
      <c r="M33" s="160"/>
      <c r="N33" s="160"/>
      <c r="O33" s="160"/>
      <c r="P33" s="160"/>
      <c r="W33" s="161">
        <f>ROUND(BD54,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61">
        <v>0</v>
      </c>
      <c r="AL33" s="160"/>
      <c r="AM33" s="160"/>
      <c r="AN33" s="160"/>
      <c r="AO33" s="160"/>
      <c r="AR33" s="19"/>
    </row>
    <row r="34" spans="1:57" s="17" customFormat="1" ht="6.9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5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2" t="s">
        <v>49</v>
      </c>
      <c r="Y35" s="163"/>
      <c r="Z35" s="163"/>
      <c r="AA35" s="163"/>
      <c r="AB35" s="163"/>
      <c r="AC35" s="22"/>
      <c r="AD35" s="22"/>
      <c r="AE35" s="22"/>
      <c r="AF35" s="22"/>
      <c r="AG35" s="22"/>
      <c r="AH35" s="22"/>
      <c r="AI35" s="22"/>
      <c r="AJ35" s="22"/>
      <c r="AK35" s="164">
        <f>SUM(AK26:AK33)</f>
        <v>0</v>
      </c>
      <c r="AL35" s="163"/>
      <c r="AM35" s="163"/>
      <c r="AN35" s="163"/>
      <c r="AO35" s="165"/>
      <c r="AP35" s="20"/>
      <c r="AQ35" s="20"/>
      <c r="AR35" s="14"/>
      <c r="BE35" s="13"/>
    </row>
    <row r="36" spans="1:57" s="17" customFormat="1" ht="6.9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2020-09B-7-2</v>
      </c>
      <c r="AR44" s="29"/>
    </row>
    <row r="45" spans="1:57" s="30" customFormat="1" ht="36.9" customHeight="1" x14ac:dyDescent="0.2">
      <c r="B45" s="31"/>
      <c r="C45" s="32" t="s">
        <v>15</v>
      </c>
      <c r="L45" s="166" t="str">
        <f>K6</f>
        <v>INFRASTRUKTURA ZŠ CHOMUTOV - učebna pří.vědy -ZŠ Březenecká 4679, Chomutov-m 1.2 laboratoř</v>
      </c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R45" s="31"/>
    </row>
    <row r="46" spans="1:57" s="17" customFormat="1" ht="6.9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48" t="str">
        <f>IF(AN8= "","",AN8)</f>
        <v>2. 3. 2020</v>
      </c>
      <c r="AN47" s="148"/>
      <c r="AO47" s="13"/>
      <c r="AP47" s="13"/>
      <c r="AQ47" s="13"/>
      <c r="AR47" s="14"/>
      <c r="BE47" s="13"/>
    </row>
    <row r="48" spans="1:57" s="17" customFormat="1" ht="6.9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15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49" t="str">
        <f>IF(E17="","",E17)</f>
        <v xml:space="preserve">KAP ATELIER s.r.o.   </v>
      </c>
      <c r="AN49" s="150"/>
      <c r="AO49" s="150"/>
      <c r="AP49" s="150"/>
      <c r="AQ49" s="13"/>
      <c r="AR49" s="14"/>
      <c r="AS49" s="151" t="s">
        <v>51</v>
      </c>
      <c r="AT49" s="152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15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49" t="str">
        <f>IF(E20="","",E20)</f>
        <v>ing. Kateřina Tumpachová</v>
      </c>
      <c r="AN50" s="150"/>
      <c r="AO50" s="150"/>
      <c r="AP50" s="150"/>
      <c r="AQ50" s="13"/>
      <c r="AR50" s="14"/>
      <c r="AS50" s="153"/>
      <c r="AT50" s="154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53"/>
      <c r="AT51" s="154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55" t="s">
        <v>52</v>
      </c>
      <c r="D52" s="156"/>
      <c r="E52" s="156"/>
      <c r="F52" s="156"/>
      <c r="G52" s="156"/>
      <c r="H52" s="38"/>
      <c r="I52" s="157" t="s">
        <v>53</v>
      </c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8" t="s">
        <v>54</v>
      </c>
      <c r="AH52" s="156"/>
      <c r="AI52" s="156"/>
      <c r="AJ52" s="156"/>
      <c r="AK52" s="156"/>
      <c r="AL52" s="156"/>
      <c r="AM52" s="156"/>
      <c r="AN52" s="157" t="s">
        <v>55</v>
      </c>
      <c r="AO52" s="156"/>
      <c r="AP52" s="156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46">
        <f>AG55</f>
        <v>0</v>
      </c>
      <c r="AH54" s="146"/>
      <c r="AI54" s="146"/>
      <c r="AJ54" s="146"/>
      <c r="AK54" s="146"/>
      <c r="AL54" s="146"/>
      <c r="AM54" s="146"/>
      <c r="AN54" s="147">
        <f>AN55</f>
        <v>0</v>
      </c>
      <c r="AO54" s="147"/>
      <c r="AP54" s="147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51435.09</v>
      </c>
      <c r="AU54" s="53">
        <f>ROUND(SUM(AU55:AU55),5)</f>
        <v>0</v>
      </c>
      <c r="AV54" s="52">
        <f>ROUND(AZ54*L29,2)</f>
        <v>51435.09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244929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43" t="s">
        <v>79</v>
      </c>
      <c r="E55" s="143"/>
      <c r="F55" s="143"/>
      <c r="G55" s="143"/>
      <c r="H55" s="143"/>
      <c r="I55" s="60"/>
      <c r="J55" s="143" t="s">
        <v>80</v>
      </c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4">
        <f>'SO 07.2-f - nábytek'!J30</f>
        <v>0</v>
      </c>
      <c r="AH55" s="145"/>
      <c r="AI55" s="145"/>
      <c r="AJ55" s="145"/>
      <c r="AK55" s="145"/>
      <c r="AL55" s="145"/>
      <c r="AM55" s="145"/>
      <c r="AN55" s="144">
        <f>AG55*1.21</f>
        <v>0</v>
      </c>
      <c r="AO55" s="145"/>
      <c r="AP55" s="145"/>
      <c r="AQ55" s="61" t="s">
        <v>76</v>
      </c>
      <c r="AR55" s="58"/>
      <c r="AS55" s="62">
        <v>0</v>
      </c>
      <c r="AT55" s="63">
        <f t="shared" si="0"/>
        <v>51435.09</v>
      </c>
      <c r="AU55" s="64">
        <f>'[1]SO 07.2-f - nábytek'!P81</f>
        <v>0</v>
      </c>
      <c r="AV55" s="63">
        <f>'[1]SO 07.2-f - nábytek'!J33</f>
        <v>51435.09</v>
      </c>
      <c r="AW55" s="63">
        <f>'[1]SO 07.2-f - nábytek'!J34</f>
        <v>0</v>
      </c>
      <c r="AX55" s="63">
        <f>'[1]SO 07.2-f - nábytek'!J35</f>
        <v>0</v>
      </c>
      <c r="AY55" s="63">
        <f>'[1]SO 07.2-f - nábytek'!J36</f>
        <v>0</v>
      </c>
      <c r="AZ55" s="63">
        <f>'[1]SO 07.2-f - nábytek'!F33</f>
        <v>244929</v>
      </c>
      <c r="BA55" s="63">
        <f>'[1]SO 07.2-f - nábytek'!F34</f>
        <v>0</v>
      </c>
      <c r="BB55" s="63">
        <f>'[1]SO 07.2-f - nábytek'!F35</f>
        <v>0</v>
      </c>
      <c r="BC55" s="63">
        <f>'[1]SO 07.2-f - nábytek'!F36</f>
        <v>0</v>
      </c>
      <c r="BD55" s="65">
        <f>'[1]SO 07.2-f - nábytek'!F37</f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7.2-f - nábytek'!C2" display="/" xr:uid="{5C2D0DFD-D85E-4614-B82E-82F9B9275C61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B6D48-AA65-413C-862B-7E390CEE0BDE}">
  <sheetPr>
    <pageSetUpPr fitToPage="1"/>
  </sheetPr>
  <dimension ref="A1:BM93"/>
  <sheetViews>
    <sheetView showGridLines="0" topLeftCell="A73" workbookViewId="0">
      <selection activeCell="W84" sqref="W84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68"/>
    </row>
    <row r="2" spans="1:46" ht="36.9" customHeight="1" x14ac:dyDescent="0.2">
      <c r="L2" s="168" t="s">
        <v>6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2" t="s">
        <v>81</v>
      </c>
    </row>
    <row r="3" spans="1:46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7" t="str">
        <f>'[1]Rekapitulace stavby'!K6</f>
        <v>INFRASTRUKTURA ZŠ CHOMUTOV - učebna pří.vědy -ZŠ Březenecká 4679, Chomutov-m 1.2 laboratoř</v>
      </c>
      <c r="F7" s="178"/>
      <c r="G7" s="178"/>
      <c r="H7" s="178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66" t="s">
        <v>84</v>
      </c>
      <c r="F9" s="176"/>
      <c r="G9" s="176"/>
      <c r="H9" s="176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70" t="str">
        <f>'[1]Rekapitulace stavby'!E14</f>
        <v xml:space="preserve"> </v>
      </c>
      <c r="F18" s="170"/>
      <c r="G18" s="170"/>
      <c r="H18" s="170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tr">
        <f>IF('[1]Rekapitulace stavby'!E17="","",'[1]Rekapitulace stavby'!E17)</f>
        <v xml:space="preserve">KAP ATELIER s.r.o.   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72" t="s">
        <v>3</v>
      </c>
      <c r="F27" s="172"/>
      <c r="G27" s="172"/>
      <c r="H27" s="172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ROUND(J81,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ROUND((SUM(BE81:BE92)),  2)</f>
        <v>0</v>
      </c>
      <c r="G33" s="13"/>
      <c r="H33" s="13"/>
      <c r="I33" s="81">
        <v>0.21</v>
      </c>
      <c r="J33" s="80">
        <f>ROUND(((SUM(BE81:BE92))*I33),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 x14ac:dyDescent="0.2">
      <c r="A34" s="13"/>
      <c r="B34" s="14"/>
      <c r="C34" s="13"/>
      <c r="D34" s="13"/>
      <c r="E34" s="10" t="s">
        <v>43</v>
      </c>
      <c r="F34" s="80">
        <f>ROUND((SUM(BF81:BF92)),  2)</f>
        <v>0</v>
      </c>
      <c r="G34" s="13"/>
      <c r="H34" s="13"/>
      <c r="I34" s="81">
        <v>0.15</v>
      </c>
      <c r="J34" s="80">
        <f>ROUND(((SUM(BF81:BF92))*I34),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 x14ac:dyDescent="0.2">
      <c r="A35" s="13"/>
      <c r="B35" s="14"/>
      <c r="C35" s="13"/>
      <c r="D35" s="13"/>
      <c r="E35" s="10" t="s">
        <v>44</v>
      </c>
      <c r="F35" s="80">
        <f>ROUND((SUM(BG81:BG92)),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 x14ac:dyDescent="0.2">
      <c r="A36" s="13"/>
      <c r="B36" s="14"/>
      <c r="C36" s="13"/>
      <c r="D36" s="13"/>
      <c r="E36" s="10" t="s">
        <v>45</v>
      </c>
      <c r="F36" s="80">
        <f>ROUND((SUM(BH81:BH92)),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 x14ac:dyDescent="0.2">
      <c r="A37" s="13"/>
      <c r="B37" s="14"/>
      <c r="C37" s="13"/>
      <c r="D37" s="13"/>
      <c r="E37" s="10" t="s">
        <v>46</v>
      </c>
      <c r="F37" s="80">
        <f>ROUND((SUM(BI81:BI92)),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7" t="str">
        <f>E7</f>
        <v>INFRASTRUKTURA ZŠ CHOMUTOV - učebna pří.vědy -ZŠ Březenecká 4679, Chomutov-m 1.2 laboratoř</v>
      </c>
      <c r="F48" s="178"/>
      <c r="G48" s="178"/>
      <c r="H48" s="178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66" t="str">
        <f>E9</f>
        <v>SO 07.2-f - nábytek</v>
      </c>
      <c r="F50" s="176"/>
      <c r="G50" s="176"/>
      <c r="H50" s="176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65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 xml:space="preserve">KAP ATELIER s.r.o.   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65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5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J81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J82</f>
        <v>0</v>
      </c>
      <c r="L60" s="93"/>
    </row>
    <row r="61" spans="1:47" s="97" customFormat="1" ht="19.95" customHeight="1" x14ac:dyDescent="0.2">
      <c r="B61" s="98"/>
      <c r="D61" s="99" t="s">
        <v>90</v>
      </c>
      <c r="E61" s="100"/>
      <c r="F61" s="100"/>
      <c r="G61" s="100"/>
      <c r="H61" s="100"/>
      <c r="I61" s="100"/>
      <c r="J61" s="101">
        <f>J83</f>
        <v>0</v>
      </c>
      <c r="L61" s="98"/>
    </row>
    <row r="62" spans="1:47" s="17" customFormat="1" ht="21.75" customHeight="1" x14ac:dyDescent="0.2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7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6.9" customHeight="1" x14ac:dyDescent="0.2">
      <c r="A63" s="13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7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7" spans="1:31" s="17" customFormat="1" ht="6.9" customHeight="1" x14ac:dyDescent="0.2">
      <c r="A67" s="13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24.9" customHeight="1" x14ac:dyDescent="0.2">
      <c r="A68" s="13"/>
      <c r="B68" s="14"/>
      <c r="C68" s="6" t="s">
        <v>91</v>
      </c>
      <c r="D68" s="13"/>
      <c r="E68" s="13"/>
      <c r="F68" s="13"/>
      <c r="G68" s="13"/>
      <c r="H68" s="13"/>
      <c r="I68" s="13"/>
      <c r="J68" s="13"/>
      <c r="K68" s="13"/>
      <c r="L68" s="7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1" s="17" customFormat="1" ht="6.9" customHeight="1" x14ac:dyDescent="0.2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12" customHeight="1" x14ac:dyDescent="0.2">
      <c r="A70" s="13"/>
      <c r="B70" s="14"/>
      <c r="C70" s="10" t="s">
        <v>15</v>
      </c>
      <c r="D70" s="13"/>
      <c r="E70" s="13"/>
      <c r="F70" s="13"/>
      <c r="G70" s="13"/>
      <c r="H70" s="13"/>
      <c r="I70" s="13"/>
      <c r="J70" s="13"/>
      <c r="K70" s="13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16.5" customHeight="1" x14ac:dyDescent="0.2">
      <c r="A71" s="13"/>
      <c r="B71" s="14"/>
      <c r="C71" s="13"/>
      <c r="D71" s="13"/>
      <c r="E71" s="177" t="str">
        <f>E7</f>
        <v>INFRASTRUKTURA ZŠ CHOMUTOV - učebna pří.vědy -ZŠ Březenecká 4679, Chomutov-m 1.2 laboratoř</v>
      </c>
      <c r="F71" s="178"/>
      <c r="G71" s="178"/>
      <c r="H71" s="178"/>
      <c r="I71" s="13"/>
      <c r="J71" s="13"/>
      <c r="K71" s="13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12" customHeight="1" x14ac:dyDescent="0.2">
      <c r="A72" s="13"/>
      <c r="B72" s="14"/>
      <c r="C72" s="10" t="s">
        <v>83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16.5" customHeight="1" x14ac:dyDescent="0.2">
      <c r="A73" s="13"/>
      <c r="B73" s="14"/>
      <c r="C73" s="13"/>
      <c r="D73" s="13"/>
      <c r="E73" s="166" t="str">
        <f>E9</f>
        <v>SO 07.2-f - nábytek</v>
      </c>
      <c r="F73" s="176"/>
      <c r="G73" s="176"/>
      <c r="H73" s="176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 x14ac:dyDescent="0.2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 x14ac:dyDescent="0.2">
      <c r="A75" s="13"/>
      <c r="B75" s="14"/>
      <c r="C75" s="10" t="s">
        <v>19</v>
      </c>
      <c r="D75" s="13"/>
      <c r="E75" s="13"/>
      <c r="F75" s="11" t="str">
        <f>F12</f>
        <v xml:space="preserve"> </v>
      </c>
      <c r="G75" s="13"/>
      <c r="H75" s="13"/>
      <c r="I75" s="10" t="s">
        <v>21</v>
      </c>
      <c r="J75" s="71" t="str">
        <f>IF(J12="","",J12)</f>
        <v>2. 3. 2020</v>
      </c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 x14ac:dyDescent="0.2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25.65" customHeight="1" x14ac:dyDescent="0.2">
      <c r="A77" s="13"/>
      <c r="B77" s="14"/>
      <c r="C77" s="10" t="s">
        <v>23</v>
      </c>
      <c r="D77" s="13"/>
      <c r="E77" s="13"/>
      <c r="F77" s="11" t="str">
        <f>E15</f>
        <v>Statutární město Chomutov</v>
      </c>
      <c r="G77" s="13"/>
      <c r="H77" s="13"/>
      <c r="I77" s="10" t="s">
        <v>29</v>
      </c>
      <c r="J77" s="88" t="str">
        <f>E21</f>
        <v xml:space="preserve">KAP ATELIER s.r.o.   </v>
      </c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25.65" customHeight="1" x14ac:dyDescent="0.2">
      <c r="A78" s="13"/>
      <c r="B78" s="14"/>
      <c r="C78" s="10" t="s">
        <v>28</v>
      </c>
      <c r="D78" s="13"/>
      <c r="E78" s="13"/>
      <c r="F78" s="11" t="str">
        <f>IF(E18="","",E18)</f>
        <v xml:space="preserve"> </v>
      </c>
      <c r="G78" s="13"/>
      <c r="H78" s="13"/>
      <c r="I78" s="10" t="s">
        <v>32</v>
      </c>
      <c r="J78" s="88" t="str">
        <f>E24</f>
        <v>ing. Kateřina Tumpachová</v>
      </c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0.35" customHeight="1" x14ac:dyDescent="0.2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08" customFormat="1" ht="29.25" customHeight="1" x14ac:dyDescent="0.2">
      <c r="A80" s="102"/>
      <c r="B80" s="103"/>
      <c r="C80" s="104" t="s">
        <v>92</v>
      </c>
      <c r="D80" s="105" t="s">
        <v>56</v>
      </c>
      <c r="E80" s="105" t="s">
        <v>52</v>
      </c>
      <c r="F80" s="105" t="s">
        <v>53</v>
      </c>
      <c r="G80" s="105" t="s">
        <v>93</v>
      </c>
      <c r="H80" s="105" t="s">
        <v>94</v>
      </c>
      <c r="I80" s="105" t="s">
        <v>95</v>
      </c>
      <c r="J80" s="105" t="s">
        <v>87</v>
      </c>
      <c r="K80" s="106" t="s">
        <v>96</v>
      </c>
      <c r="L80" s="107"/>
      <c r="M80" s="40" t="s">
        <v>3</v>
      </c>
      <c r="N80" s="41" t="s">
        <v>41</v>
      </c>
      <c r="O80" s="41" t="s">
        <v>97</v>
      </c>
      <c r="P80" s="41" t="s">
        <v>98</v>
      </c>
      <c r="Q80" s="41" t="s">
        <v>99</v>
      </c>
      <c r="R80" s="41" t="s">
        <v>100</v>
      </c>
      <c r="S80" s="41" t="s">
        <v>101</v>
      </c>
      <c r="T80" s="42" t="s">
        <v>102</v>
      </c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</row>
    <row r="81" spans="1:65" s="17" customFormat="1" ht="22.95" customHeight="1" x14ac:dyDescent="0.3">
      <c r="A81" s="13"/>
      <c r="B81" s="14"/>
      <c r="C81" s="48" t="s">
        <v>103</v>
      </c>
      <c r="D81" s="13"/>
      <c r="E81" s="13"/>
      <c r="F81" s="13"/>
      <c r="G81" s="13"/>
      <c r="H81" s="13"/>
      <c r="I81" s="13"/>
      <c r="J81" s="109">
        <f>BK81</f>
        <v>0</v>
      </c>
      <c r="K81" s="13"/>
      <c r="L81" s="14"/>
      <c r="M81" s="43"/>
      <c r="N81" s="34"/>
      <c r="O81" s="44"/>
      <c r="P81" s="110">
        <f>P82</f>
        <v>0</v>
      </c>
      <c r="Q81" s="44"/>
      <c r="R81" s="110">
        <f>R82</f>
        <v>0</v>
      </c>
      <c r="S81" s="44"/>
      <c r="T81" s="111">
        <f>T82</f>
        <v>0</v>
      </c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" t="s">
        <v>70</v>
      </c>
      <c r="AU81" s="2" t="s">
        <v>88</v>
      </c>
      <c r="BK81" s="112">
        <f>BK82</f>
        <v>0</v>
      </c>
    </row>
    <row r="82" spans="1:65" s="113" customFormat="1" ht="25.95" customHeight="1" x14ac:dyDescent="0.25">
      <c r="B82" s="114"/>
      <c r="D82" s="115" t="s">
        <v>70</v>
      </c>
      <c r="E82" s="116" t="s">
        <v>104</v>
      </c>
      <c r="F82" s="116" t="s">
        <v>105</v>
      </c>
      <c r="J82" s="117">
        <f>BK82</f>
        <v>0</v>
      </c>
      <c r="L82" s="114"/>
      <c r="M82" s="118"/>
      <c r="N82" s="119"/>
      <c r="O82" s="119"/>
      <c r="P82" s="120">
        <f>P83</f>
        <v>0</v>
      </c>
      <c r="Q82" s="119"/>
      <c r="R82" s="120">
        <f>R83</f>
        <v>0</v>
      </c>
      <c r="S82" s="119"/>
      <c r="T82" s="121">
        <f>T83</f>
        <v>0</v>
      </c>
      <c r="AR82" s="115" t="s">
        <v>77</v>
      </c>
      <c r="AT82" s="122" t="s">
        <v>70</v>
      </c>
      <c r="AU82" s="122" t="s">
        <v>71</v>
      </c>
      <c r="AY82" s="115" t="s">
        <v>106</v>
      </c>
      <c r="BK82" s="123">
        <f>BK83</f>
        <v>0</v>
      </c>
    </row>
    <row r="83" spans="1:65" s="113" customFormat="1" ht="22.95" customHeight="1" x14ac:dyDescent="0.25">
      <c r="B83" s="114"/>
      <c r="D83" s="115" t="s">
        <v>70</v>
      </c>
      <c r="E83" s="124" t="s">
        <v>107</v>
      </c>
      <c r="F83" s="124" t="s">
        <v>108</v>
      </c>
      <c r="J83" s="125">
        <f>BK83</f>
        <v>0</v>
      </c>
      <c r="L83" s="114"/>
      <c r="M83" s="118"/>
      <c r="N83" s="119"/>
      <c r="O83" s="119"/>
      <c r="P83" s="120">
        <f>SUM(P84:P92)</f>
        <v>0</v>
      </c>
      <c r="Q83" s="119"/>
      <c r="R83" s="120">
        <f>SUM(R84:R92)</f>
        <v>0</v>
      </c>
      <c r="S83" s="119"/>
      <c r="T83" s="121">
        <f>SUM(T84:T92)</f>
        <v>0</v>
      </c>
      <c r="AR83" s="115" t="s">
        <v>77</v>
      </c>
      <c r="AT83" s="122" t="s">
        <v>70</v>
      </c>
      <c r="AU83" s="122" t="s">
        <v>77</v>
      </c>
      <c r="AY83" s="115" t="s">
        <v>106</v>
      </c>
      <c r="BK83" s="123">
        <f>SUM(BK84:BK92)</f>
        <v>0</v>
      </c>
    </row>
    <row r="84" spans="1:65" s="17" customFormat="1" ht="115.5" customHeight="1" x14ac:dyDescent="0.2">
      <c r="A84" s="13"/>
      <c r="B84" s="126"/>
      <c r="C84" s="127" t="s">
        <v>77</v>
      </c>
      <c r="D84" s="127" t="s">
        <v>109</v>
      </c>
      <c r="E84" s="128" t="s">
        <v>110</v>
      </c>
      <c r="F84" s="129" t="s">
        <v>111</v>
      </c>
      <c r="G84" s="130" t="s">
        <v>112</v>
      </c>
      <c r="H84" s="131">
        <v>1</v>
      </c>
      <c r="I84" s="132">
        <v>0</v>
      </c>
      <c r="J84" s="132">
        <f t="shared" ref="J84:J92" si="0">ROUND(I84*H84,2)</f>
        <v>0</v>
      </c>
      <c r="K84" s="129" t="s">
        <v>113</v>
      </c>
      <c r="L84" s="14"/>
      <c r="M84" s="133" t="s">
        <v>3</v>
      </c>
      <c r="N84" s="134" t="s">
        <v>42</v>
      </c>
      <c r="O84" s="135">
        <v>0</v>
      </c>
      <c r="P84" s="135">
        <f t="shared" ref="P84:P92" si="1">O84*H84</f>
        <v>0</v>
      </c>
      <c r="Q84" s="135">
        <v>0</v>
      </c>
      <c r="R84" s="135">
        <f t="shared" ref="R84:R92" si="2">Q84*H84</f>
        <v>0</v>
      </c>
      <c r="S84" s="135">
        <v>0</v>
      </c>
      <c r="T84" s="136">
        <f t="shared" ref="T84:T92" si="3">S84*H84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137" t="s">
        <v>114</v>
      </c>
      <c r="AT84" s="137" t="s">
        <v>109</v>
      </c>
      <c r="AU84" s="137" t="s">
        <v>78</v>
      </c>
      <c r="AY84" s="2" t="s">
        <v>106</v>
      </c>
      <c r="BE84" s="138">
        <f t="shared" ref="BE84:BE92" si="4">IF(N84="základní",J84,0)</f>
        <v>0</v>
      </c>
      <c r="BF84" s="138">
        <f t="shared" ref="BF84:BF92" si="5">IF(N84="snížená",J84,0)</f>
        <v>0</v>
      </c>
      <c r="BG84" s="138">
        <f t="shared" ref="BG84:BG92" si="6">IF(N84="zákl. přenesená",J84,0)</f>
        <v>0</v>
      </c>
      <c r="BH84" s="138">
        <f t="shared" ref="BH84:BH92" si="7">IF(N84="sníž. přenesená",J84,0)</f>
        <v>0</v>
      </c>
      <c r="BI84" s="138">
        <f t="shared" ref="BI84:BI92" si="8">IF(N84="nulová",J84,0)</f>
        <v>0</v>
      </c>
      <c r="BJ84" s="2" t="s">
        <v>77</v>
      </c>
      <c r="BK84" s="138">
        <f t="shared" ref="BK84:BK92" si="9">ROUND(I84*H84,2)</f>
        <v>0</v>
      </c>
      <c r="BL84" s="2" t="s">
        <v>114</v>
      </c>
      <c r="BM84" s="137" t="s">
        <v>115</v>
      </c>
    </row>
    <row r="85" spans="1:65" s="17" customFormat="1" ht="16.5" customHeight="1" x14ac:dyDescent="0.2">
      <c r="A85" s="13"/>
      <c r="B85" s="126"/>
      <c r="C85" s="127" t="s">
        <v>78</v>
      </c>
      <c r="D85" s="127" t="s">
        <v>109</v>
      </c>
      <c r="E85" s="128" t="s">
        <v>116</v>
      </c>
      <c r="F85" s="129" t="s">
        <v>117</v>
      </c>
      <c r="G85" s="130" t="s">
        <v>112</v>
      </c>
      <c r="H85" s="131">
        <v>1</v>
      </c>
      <c r="I85" s="132">
        <v>0</v>
      </c>
      <c r="J85" s="132">
        <f t="shared" si="0"/>
        <v>0</v>
      </c>
      <c r="K85" s="129" t="s">
        <v>113</v>
      </c>
      <c r="L85" s="14"/>
      <c r="M85" s="133" t="s">
        <v>3</v>
      </c>
      <c r="N85" s="134" t="s">
        <v>42</v>
      </c>
      <c r="O85" s="135">
        <v>0</v>
      </c>
      <c r="P85" s="135">
        <f t="shared" si="1"/>
        <v>0</v>
      </c>
      <c r="Q85" s="135">
        <v>0</v>
      </c>
      <c r="R85" s="135">
        <f t="shared" si="2"/>
        <v>0</v>
      </c>
      <c r="S85" s="135">
        <v>0</v>
      </c>
      <c r="T85" s="136">
        <f t="shared" si="3"/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R85" s="137" t="s">
        <v>114</v>
      </c>
      <c r="AT85" s="137" t="s">
        <v>109</v>
      </c>
      <c r="AU85" s="137" t="s">
        <v>78</v>
      </c>
      <c r="AY85" s="2" t="s">
        <v>106</v>
      </c>
      <c r="BE85" s="138">
        <f t="shared" si="4"/>
        <v>0</v>
      </c>
      <c r="BF85" s="138">
        <f t="shared" si="5"/>
        <v>0</v>
      </c>
      <c r="BG85" s="138">
        <f t="shared" si="6"/>
        <v>0</v>
      </c>
      <c r="BH85" s="138">
        <f t="shared" si="7"/>
        <v>0</v>
      </c>
      <c r="BI85" s="138">
        <f t="shared" si="8"/>
        <v>0</v>
      </c>
      <c r="BJ85" s="2" t="s">
        <v>77</v>
      </c>
      <c r="BK85" s="138">
        <f t="shared" si="9"/>
        <v>0</v>
      </c>
      <c r="BL85" s="2" t="s">
        <v>114</v>
      </c>
      <c r="BM85" s="137" t="s">
        <v>118</v>
      </c>
    </row>
    <row r="86" spans="1:65" s="17" customFormat="1" ht="16.5" customHeight="1" x14ac:dyDescent="0.2">
      <c r="A86" s="13"/>
      <c r="B86" s="126"/>
      <c r="C86" s="127" t="s">
        <v>119</v>
      </c>
      <c r="D86" s="127" t="s">
        <v>109</v>
      </c>
      <c r="E86" s="128" t="s">
        <v>120</v>
      </c>
      <c r="F86" s="129" t="s">
        <v>121</v>
      </c>
      <c r="G86" s="130" t="s">
        <v>112</v>
      </c>
      <c r="H86" s="131">
        <v>1</v>
      </c>
      <c r="I86" s="132">
        <v>0</v>
      </c>
      <c r="J86" s="132">
        <f t="shared" si="0"/>
        <v>0</v>
      </c>
      <c r="K86" s="129" t="s">
        <v>113</v>
      </c>
      <c r="L86" s="14"/>
      <c r="M86" s="133" t="s">
        <v>3</v>
      </c>
      <c r="N86" s="134" t="s">
        <v>42</v>
      </c>
      <c r="O86" s="135">
        <v>0</v>
      </c>
      <c r="P86" s="135">
        <f t="shared" si="1"/>
        <v>0</v>
      </c>
      <c r="Q86" s="135">
        <v>0</v>
      </c>
      <c r="R86" s="135">
        <f t="shared" si="2"/>
        <v>0</v>
      </c>
      <c r="S86" s="135">
        <v>0</v>
      </c>
      <c r="T86" s="136">
        <f t="shared" si="3"/>
        <v>0</v>
      </c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R86" s="137" t="s">
        <v>114</v>
      </c>
      <c r="AT86" s="137" t="s">
        <v>109</v>
      </c>
      <c r="AU86" s="137" t="s">
        <v>78</v>
      </c>
      <c r="AY86" s="2" t="s">
        <v>106</v>
      </c>
      <c r="BE86" s="138">
        <f t="shared" si="4"/>
        <v>0</v>
      </c>
      <c r="BF86" s="138">
        <f t="shared" si="5"/>
        <v>0</v>
      </c>
      <c r="BG86" s="138">
        <f t="shared" si="6"/>
        <v>0</v>
      </c>
      <c r="BH86" s="138">
        <f t="shared" si="7"/>
        <v>0</v>
      </c>
      <c r="BI86" s="138">
        <f t="shared" si="8"/>
        <v>0</v>
      </c>
      <c r="BJ86" s="2" t="s">
        <v>77</v>
      </c>
      <c r="BK86" s="138">
        <f t="shared" si="9"/>
        <v>0</v>
      </c>
      <c r="BL86" s="2" t="s">
        <v>114</v>
      </c>
      <c r="BM86" s="137" t="s">
        <v>122</v>
      </c>
    </row>
    <row r="87" spans="1:65" s="17" customFormat="1" ht="16.5" customHeight="1" x14ac:dyDescent="0.2">
      <c r="A87" s="13"/>
      <c r="B87" s="126"/>
      <c r="C87" s="127" t="s">
        <v>114</v>
      </c>
      <c r="D87" s="127" t="s">
        <v>109</v>
      </c>
      <c r="E87" s="128" t="s">
        <v>123</v>
      </c>
      <c r="F87" s="129" t="s">
        <v>124</v>
      </c>
      <c r="G87" s="130" t="s">
        <v>112</v>
      </c>
      <c r="H87" s="131">
        <v>1</v>
      </c>
      <c r="I87" s="132">
        <v>0</v>
      </c>
      <c r="J87" s="132">
        <f t="shared" si="0"/>
        <v>0</v>
      </c>
      <c r="K87" s="129" t="s">
        <v>113</v>
      </c>
      <c r="L87" s="14"/>
      <c r="M87" s="133" t="s">
        <v>3</v>
      </c>
      <c r="N87" s="134" t="s">
        <v>42</v>
      </c>
      <c r="O87" s="135">
        <v>0</v>
      </c>
      <c r="P87" s="135">
        <f t="shared" si="1"/>
        <v>0</v>
      </c>
      <c r="Q87" s="135">
        <v>0</v>
      </c>
      <c r="R87" s="135">
        <f t="shared" si="2"/>
        <v>0</v>
      </c>
      <c r="S87" s="135">
        <v>0</v>
      </c>
      <c r="T87" s="136">
        <f t="shared" si="3"/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37" t="s">
        <v>114</v>
      </c>
      <c r="AT87" s="137" t="s">
        <v>109</v>
      </c>
      <c r="AU87" s="137" t="s">
        <v>78</v>
      </c>
      <c r="AY87" s="2" t="s">
        <v>106</v>
      </c>
      <c r="BE87" s="138">
        <f t="shared" si="4"/>
        <v>0</v>
      </c>
      <c r="BF87" s="138">
        <f t="shared" si="5"/>
        <v>0</v>
      </c>
      <c r="BG87" s="138">
        <f t="shared" si="6"/>
        <v>0</v>
      </c>
      <c r="BH87" s="138">
        <f t="shared" si="7"/>
        <v>0</v>
      </c>
      <c r="BI87" s="138">
        <f t="shared" si="8"/>
        <v>0</v>
      </c>
      <c r="BJ87" s="2" t="s">
        <v>77</v>
      </c>
      <c r="BK87" s="138">
        <f t="shared" si="9"/>
        <v>0</v>
      </c>
      <c r="BL87" s="2" t="s">
        <v>114</v>
      </c>
      <c r="BM87" s="137" t="s">
        <v>125</v>
      </c>
    </row>
    <row r="88" spans="1:65" s="17" customFormat="1" ht="34.5" customHeight="1" x14ac:dyDescent="0.2">
      <c r="A88" s="13"/>
      <c r="B88" s="126"/>
      <c r="C88" s="127" t="s">
        <v>126</v>
      </c>
      <c r="D88" s="127" t="s">
        <v>109</v>
      </c>
      <c r="E88" s="128" t="s">
        <v>127</v>
      </c>
      <c r="F88" s="129" t="s">
        <v>128</v>
      </c>
      <c r="G88" s="130" t="s">
        <v>112</v>
      </c>
      <c r="H88" s="131">
        <v>4</v>
      </c>
      <c r="I88" s="132">
        <v>0</v>
      </c>
      <c r="J88" s="132">
        <f t="shared" si="0"/>
        <v>0</v>
      </c>
      <c r="K88" s="129" t="s">
        <v>113</v>
      </c>
      <c r="L88" s="14"/>
      <c r="M88" s="133" t="s">
        <v>3</v>
      </c>
      <c r="N88" s="134" t="s">
        <v>42</v>
      </c>
      <c r="O88" s="135">
        <v>0</v>
      </c>
      <c r="P88" s="135">
        <f t="shared" si="1"/>
        <v>0</v>
      </c>
      <c r="Q88" s="135">
        <v>0</v>
      </c>
      <c r="R88" s="135">
        <f t="shared" si="2"/>
        <v>0</v>
      </c>
      <c r="S88" s="135">
        <v>0</v>
      </c>
      <c r="T88" s="136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37" t="s">
        <v>114</v>
      </c>
      <c r="AT88" s="137" t="s">
        <v>109</v>
      </c>
      <c r="AU88" s="137" t="s">
        <v>78</v>
      </c>
      <c r="AY88" s="2" t="s">
        <v>106</v>
      </c>
      <c r="BE88" s="138">
        <f t="shared" si="4"/>
        <v>0</v>
      </c>
      <c r="BF88" s="138">
        <f t="shared" si="5"/>
        <v>0</v>
      </c>
      <c r="BG88" s="138">
        <f t="shared" si="6"/>
        <v>0</v>
      </c>
      <c r="BH88" s="138">
        <f t="shared" si="7"/>
        <v>0</v>
      </c>
      <c r="BI88" s="138">
        <f t="shared" si="8"/>
        <v>0</v>
      </c>
      <c r="BJ88" s="2" t="s">
        <v>77</v>
      </c>
      <c r="BK88" s="138">
        <f t="shared" si="9"/>
        <v>0</v>
      </c>
      <c r="BL88" s="2" t="s">
        <v>114</v>
      </c>
      <c r="BM88" s="137" t="s">
        <v>129</v>
      </c>
    </row>
    <row r="89" spans="1:65" s="17" customFormat="1" ht="32.25" customHeight="1" x14ac:dyDescent="0.2">
      <c r="A89" s="13"/>
      <c r="B89" s="126"/>
      <c r="C89" s="127" t="s">
        <v>130</v>
      </c>
      <c r="D89" s="127" t="s">
        <v>109</v>
      </c>
      <c r="E89" s="128" t="s">
        <v>131</v>
      </c>
      <c r="F89" s="129" t="s">
        <v>132</v>
      </c>
      <c r="G89" s="130" t="s">
        <v>112</v>
      </c>
      <c r="H89" s="131">
        <v>1</v>
      </c>
      <c r="I89" s="132">
        <v>0</v>
      </c>
      <c r="J89" s="132">
        <f t="shared" si="0"/>
        <v>0</v>
      </c>
      <c r="K89" s="129" t="s">
        <v>113</v>
      </c>
      <c r="L89" s="14"/>
      <c r="M89" s="133" t="s">
        <v>3</v>
      </c>
      <c r="N89" s="134" t="s">
        <v>42</v>
      </c>
      <c r="O89" s="135">
        <v>0</v>
      </c>
      <c r="P89" s="135">
        <f t="shared" si="1"/>
        <v>0</v>
      </c>
      <c r="Q89" s="135">
        <v>0</v>
      </c>
      <c r="R89" s="135">
        <f t="shared" si="2"/>
        <v>0</v>
      </c>
      <c r="S89" s="135">
        <v>0</v>
      </c>
      <c r="T89" s="136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37" t="s">
        <v>114</v>
      </c>
      <c r="AT89" s="137" t="s">
        <v>109</v>
      </c>
      <c r="AU89" s="137" t="s">
        <v>78</v>
      </c>
      <c r="AY89" s="2" t="s">
        <v>106</v>
      </c>
      <c r="BE89" s="138">
        <f t="shared" si="4"/>
        <v>0</v>
      </c>
      <c r="BF89" s="138">
        <f t="shared" si="5"/>
        <v>0</v>
      </c>
      <c r="BG89" s="138">
        <f t="shared" si="6"/>
        <v>0</v>
      </c>
      <c r="BH89" s="138">
        <f t="shared" si="7"/>
        <v>0</v>
      </c>
      <c r="BI89" s="138">
        <f t="shared" si="8"/>
        <v>0</v>
      </c>
      <c r="BJ89" s="2" t="s">
        <v>77</v>
      </c>
      <c r="BK89" s="138">
        <f t="shared" si="9"/>
        <v>0</v>
      </c>
      <c r="BL89" s="2" t="s">
        <v>114</v>
      </c>
      <c r="BM89" s="137" t="s">
        <v>133</v>
      </c>
    </row>
    <row r="90" spans="1:65" s="17" customFormat="1" ht="21.75" customHeight="1" x14ac:dyDescent="0.2">
      <c r="A90" s="13"/>
      <c r="B90" s="126"/>
      <c r="C90" s="127" t="s">
        <v>134</v>
      </c>
      <c r="D90" s="127" t="s">
        <v>109</v>
      </c>
      <c r="E90" s="128" t="s">
        <v>135</v>
      </c>
      <c r="F90" s="129" t="s">
        <v>136</v>
      </c>
      <c r="G90" s="130" t="s">
        <v>112</v>
      </c>
      <c r="H90" s="131">
        <v>2</v>
      </c>
      <c r="I90" s="132">
        <v>0</v>
      </c>
      <c r="J90" s="132">
        <f t="shared" si="0"/>
        <v>0</v>
      </c>
      <c r="K90" s="129" t="s">
        <v>113</v>
      </c>
      <c r="L90" s="14"/>
      <c r="M90" s="133" t="s">
        <v>3</v>
      </c>
      <c r="N90" s="134" t="s">
        <v>42</v>
      </c>
      <c r="O90" s="135">
        <v>0</v>
      </c>
      <c r="P90" s="135">
        <f t="shared" si="1"/>
        <v>0</v>
      </c>
      <c r="Q90" s="135">
        <v>0</v>
      </c>
      <c r="R90" s="135">
        <f t="shared" si="2"/>
        <v>0</v>
      </c>
      <c r="S90" s="135">
        <v>0</v>
      </c>
      <c r="T90" s="136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37" t="s">
        <v>114</v>
      </c>
      <c r="AT90" s="137" t="s">
        <v>109</v>
      </c>
      <c r="AU90" s="137" t="s">
        <v>78</v>
      </c>
      <c r="AY90" s="2" t="s">
        <v>106</v>
      </c>
      <c r="BE90" s="138">
        <f t="shared" si="4"/>
        <v>0</v>
      </c>
      <c r="BF90" s="138">
        <f t="shared" si="5"/>
        <v>0</v>
      </c>
      <c r="BG90" s="138">
        <f t="shared" si="6"/>
        <v>0</v>
      </c>
      <c r="BH90" s="138">
        <f t="shared" si="7"/>
        <v>0</v>
      </c>
      <c r="BI90" s="138">
        <f t="shared" si="8"/>
        <v>0</v>
      </c>
      <c r="BJ90" s="2" t="s">
        <v>77</v>
      </c>
      <c r="BK90" s="138">
        <f t="shared" si="9"/>
        <v>0</v>
      </c>
      <c r="BL90" s="2" t="s">
        <v>114</v>
      </c>
      <c r="BM90" s="137" t="s">
        <v>137</v>
      </c>
    </row>
    <row r="91" spans="1:65" s="17" customFormat="1" ht="21.75" customHeight="1" x14ac:dyDescent="0.2">
      <c r="A91" s="13"/>
      <c r="B91" s="126"/>
      <c r="C91" s="127" t="s">
        <v>138</v>
      </c>
      <c r="D91" s="127" t="s">
        <v>109</v>
      </c>
      <c r="E91" s="128" t="s">
        <v>139</v>
      </c>
      <c r="F91" s="129" t="s">
        <v>140</v>
      </c>
      <c r="G91" s="130" t="s">
        <v>112</v>
      </c>
      <c r="H91" s="131">
        <v>16</v>
      </c>
      <c r="I91" s="132">
        <v>0</v>
      </c>
      <c r="J91" s="132">
        <f t="shared" si="0"/>
        <v>0</v>
      </c>
      <c r="K91" s="129" t="s">
        <v>113</v>
      </c>
      <c r="L91" s="14"/>
      <c r="M91" s="133" t="s">
        <v>3</v>
      </c>
      <c r="N91" s="134" t="s">
        <v>42</v>
      </c>
      <c r="O91" s="135">
        <v>0</v>
      </c>
      <c r="P91" s="135">
        <f t="shared" si="1"/>
        <v>0</v>
      </c>
      <c r="Q91" s="135">
        <v>0</v>
      </c>
      <c r="R91" s="135">
        <f t="shared" si="2"/>
        <v>0</v>
      </c>
      <c r="S91" s="135">
        <v>0</v>
      </c>
      <c r="T91" s="136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37" t="s">
        <v>114</v>
      </c>
      <c r="AT91" s="137" t="s">
        <v>109</v>
      </c>
      <c r="AU91" s="137" t="s">
        <v>78</v>
      </c>
      <c r="AY91" s="2" t="s">
        <v>106</v>
      </c>
      <c r="BE91" s="138">
        <f t="shared" si="4"/>
        <v>0</v>
      </c>
      <c r="BF91" s="138">
        <f t="shared" si="5"/>
        <v>0</v>
      </c>
      <c r="BG91" s="138">
        <f t="shared" si="6"/>
        <v>0</v>
      </c>
      <c r="BH91" s="138">
        <f t="shared" si="7"/>
        <v>0</v>
      </c>
      <c r="BI91" s="138">
        <f t="shared" si="8"/>
        <v>0</v>
      </c>
      <c r="BJ91" s="2" t="s">
        <v>77</v>
      </c>
      <c r="BK91" s="138">
        <f t="shared" si="9"/>
        <v>0</v>
      </c>
      <c r="BL91" s="2" t="s">
        <v>114</v>
      </c>
      <c r="BM91" s="137" t="s">
        <v>141</v>
      </c>
    </row>
    <row r="92" spans="1:65" s="17" customFormat="1" ht="21.75" customHeight="1" x14ac:dyDescent="0.2">
      <c r="A92" s="13"/>
      <c r="B92" s="126"/>
      <c r="C92" s="127" t="s">
        <v>142</v>
      </c>
      <c r="D92" s="127" t="s">
        <v>109</v>
      </c>
      <c r="E92" s="128" t="s">
        <v>143</v>
      </c>
      <c r="F92" s="129" t="s">
        <v>144</v>
      </c>
      <c r="G92" s="130" t="s">
        <v>112</v>
      </c>
      <c r="H92" s="131">
        <v>1</v>
      </c>
      <c r="I92" s="132">
        <v>0</v>
      </c>
      <c r="J92" s="132">
        <f t="shared" si="0"/>
        <v>0</v>
      </c>
      <c r="K92" s="129" t="s">
        <v>113</v>
      </c>
      <c r="L92" s="14"/>
      <c r="M92" s="139" t="s">
        <v>3</v>
      </c>
      <c r="N92" s="140" t="s">
        <v>42</v>
      </c>
      <c r="O92" s="141">
        <v>0</v>
      </c>
      <c r="P92" s="141">
        <f t="shared" si="1"/>
        <v>0</v>
      </c>
      <c r="Q92" s="141">
        <v>0</v>
      </c>
      <c r="R92" s="141">
        <f t="shared" si="2"/>
        <v>0</v>
      </c>
      <c r="S92" s="141">
        <v>0</v>
      </c>
      <c r="T92" s="142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37" t="s">
        <v>114</v>
      </c>
      <c r="AT92" s="137" t="s">
        <v>109</v>
      </c>
      <c r="AU92" s="137" t="s">
        <v>78</v>
      </c>
      <c r="AY92" s="2" t="s">
        <v>106</v>
      </c>
      <c r="BE92" s="138">
        <f t="shared" si="4"/>
        <v>0</v>
      </c>
      <c r="BF92" s="138">
        <f t="shared" si="5"/>
        <v>0</v>
      </c>
      <c r="BG92" s="138">
        <f t="shared" si="6"/>
        <v>0</v>
      </c>
      <c r="BH92" s="138">
        <f t="shared" si="7"/>
        <v>0</v>
      </c>
      <c r="BI92" s="138">
        <f t="shared" si="8"/>
        <v>0</v>
      </c>
      <c r="BJ92" s="2" t="s">
        <v>77</v>
      </c>
      <c r="BK92" s="138">
        <f t="shared" si="9"/>
        <v>0</v>
      </c>
      <c r="BL92" s="2" t="s">
        <v>114</v>
      </c>
      <c r="BM92" s="137" t="s">
        <v>145</v>
      </c>
    </row>
    <row r="93" spans="1:65" s="17" customFormat="1" ht="6.9" customHeight="1" x14ac:dyDescent="0.2">
      <c r="A93" s="13"/>
      <c r="B93" s="24"/>
      <c r="C93" s="25"/>
      <c r="D93" s="25"/>
      <c r="E93" s="25"/>
      <c r="F93" s="25"/>
      <c r="G93" s="25"/>
      <c r="H93" s="25"/>
      <c r="I93" s="25"/>
      <c r="J93" s="25"/>
      <c r="K93" s="25"/>
      <c r="L93" s="14"/>
      <c r="M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</sheetData>
  <autoFilter ref="C80:K92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07.2-f - nábytek</vt:lpstr>
      <vt:lpstr>'Rekapitulace stavby'!Názvy_tisku</vt:lpstr>
      <vt:lpstr>'SO 07.2-f - nábytek'!Názvy_tisku</vt:lpstr>
      <vt:lpstr>'Rekapitulace stavby'!Oblast_tisku</vt:lpstr>
      <vt:lpstr>'SO 07.2-f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2021-09-20T12:36:28Z</dcterms:created>
  <dcterms:modified xsi:type="dcterms:W3CDTF">2022-03-08T16:55:32Z</dcterms:modified>
</cp:coreProperties>
</file>